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Inputs" sheetId="1" state="visible" r:id="rId1"/>
    <sheet name="Source Log" sheetId="2" state="visible" r:id="rId2"/>
    <sheet name="Historical" sheetId="3" state="visible" r:id="rId3"/>
    <sheet name="Forecast" sheetId="4" state="visible" r:id="rId4"/>
    <sheet name="DCF" sheetId="5" state="visible" r:id="rId5"/>
    <sheet name="SoP" sheetId="6" state="visible" r:id="rId6"/>
    <sheet name="Peers" sheetId="7" state="visible" r:id="rId7"/>
    <sheet name="Scenarios" sheetId="8" state="visible" r:id="rId8"/>
    <sheet name="Monte Carlo" sheetId="9" state="visible" r:id="rId9"/>
    <sheet name="Sensitivity" sheetId="10" state="visible" r:id="rId10"/>
    <sheet name="QA" sheetId="11" state="visible" r:id="rId11"/>
    <sheet name="Output" sheetId="12" state="visible" r:id="rId1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5">
    <font>
      <name val="Calibri"/>
      <family val="2"/>
      <color theme="1"/>
      <sz val="11"/>
      <scheme val="minor"/>
    </font>
    <font>
      <b val="1"/>
      <color rgb="00FFFFFF"/>
      <sz val="13"/>
    </font>
    <font>
      <i val="1"/>
      <color rgb="00777777"/>
    </font>
    <font>
      <b val="1"/>
    </font>
    <font>
      <b val="1"/>
      <color rgb="00FFFFFF"/>
    </font>
  </fonts>
  <fills count="4">
    <fill>
      <patternFill/>
    </fill>
    <fill>
      <patternFill patternType="gray125"/>
    </fill>
    <fill>
      <patternFill patternType="solid">
        <fgColor rgb="001F3864"/>
      </patternFill>
    </fill>
    <fill>
      <patternFill patternType="solid">
        <fgColor rgb="00FFF2CC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pivotButton="0" quotePrefix="0" xfId="0"/>
    <xf numFmtId="0" fontId="1" fillId="2" borderId="0" pivotButton="0" quotePrefix="0" xfId="0"/>
    <xf numFmtId="0" fontId="2" fillId="0" borderId="0" pivotButton="0" quotePrefix="0" xfId="0"/>
    <xf numFmtId="0" fontId="3" fillId="0" borderId="0" pivotButton="0" quotePrefix="0" xfId="0"/>
    <xf numFmtId="0" fontId="0" fillId="3" borderId="0" pivotButton="0" quotePrefix="0" xfId="0"/>
    <xf numFmtId="0" fontId="4" fillId="2" borderId="0" applyAlignment="1" pivotButton="0" quotePrefix="0" xfId="0">
      <alignment horizontal="center"/>
    </xf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worksheet" Target="/xl/worksheets/sheet3.xml" Id="rId3" /><Relationship Type="http://schemas.openxmlformats.org/officeDocument/2006/relationships/worksheet" Target="/xl/worksheets/sheet4.xml" Id="rId4" /><Relationship Type="http://schemas.openxmlformats.org/officeDocument/2006/relationships/worksheet" Target="/xl/worksheets/sheet5.xml" Id="rId5" /><Relationship Type="http://schemas.openxmlformats.org/officeDocument/2006/relationships/worksheet" Target="/xl/worksheets/sheet6.xml" Id="rId6" /><Relationship Type="http://schemas.openxmlformats.org/officeDocument/2006/relationships/worksheet" Target="/xl/worksheets/sheet7.xml" Id="rId7" /><Relationship Type="http://schemas.openxmlformats.org/officeDocument/2006/relationships/worksheet" Target="/xl/worksheets/sheet8.xml" Id="rId8" /><Relationship Type="http://schemas.openxmlformats.org/officeDocument/2006/relationships/worksheet" Target="/xl/worksheets/sheet9.xml" Id="rId9" /><Relationship Type="http://schemas.openxmlformats.org/officeDocument/2006/relationships/worksheet" Target="/xl/worksheets/sheet10.xml" Id="rId10" /><Relationship Type="http://schemas.openxmlformats.org/officeDocument/2006/relationships/worksheet" Target="/xl/worksheets/sheet11.xml" Id="rId11" /><Relationship Type="http://schemas.openxmlformats.org/officeDocument/2006/relationships/worksheet" Target="/xl/worksheets/sheet12.xml" Id="rId12" /><Relationship Type="http://schemas.openxmlformats.org/officeDocument/2006/relationships/styles" Target="styles.xml" Id="rId13" /><Relationship Type="http://schemas.openxmlformats.org/officeDocument/2006/relationships/theme" Target="theme/theme1.xml" Id="rId14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F19"/>
  <sheetViews>
    <sheetView workbookViewId="0">
      <selection activeCell="A1" sqref="A1"/>
    </sheetView>
  </sheetViews>
  <sheetFormatPr baseColWidth="8" defaultRowHeight="15"/>
  <cols>
    <col width="30" customWidth="1" min="1" max="1"/>
    <col width="12" customWidth="1" min="2" max="2"/>
    <col width="12" customWidth="1" min="3" max="3"/>
    <col width="12" customWidth="1" min="4" max="4"/>
    <col width="12" customWidth="1" min="5" max="5"/>
    <col width="12" customWidth="1" min="6" max="6"/>
    <col width="12" customWidth="1" min="7" max="7"/>
  </cols>
  <sheetData>
    <row r="1">
      <c r="A1" s="1" t="inlineStr">
        <is>
          <t>EMCOR Group Inc (EME) — model inputs (edit the shaded cells)</t>
        </is>
      </c>
    </row>
    <row r="2">
      <c r="A2" s="2" t="inlineStr">
        <is>
          <t>All shaded cells are editable; Forecast, DCF and Output recompute from them.</t>
        </is>
      </c>
    </row>
    <row r="4">
      <c r="A4" s="3" t="inlineStr">
        <is>
          <t>Scalar drivers</t>
        </is>
      </c>
    </row>
    <row r="5">
      <c r="A5" t="inlineStr">
        <is>
          <t>WACC</t>
        </is>
      </c>
      <c r="B5" s="4" t="n">
        <v>0.095</v>
      </c>
    </row>
    <row r="6">
      <c r="A6" t="inlineStr">
        <is>
          <t>Terminal multiple (×)</t>
        </is>
      </c>
      <c r="B6" s="4" t="n">
        <v>25</v>
      </c>
    </row>
    <row r="7">
      <c r="A7" t="inlineStr">
        <is>
          <t>Terminal growth</t>
        </is>
      </c>
      <c r="B7" s="4" t="n">
        <v>0.025</v>
      </c>
    </row>
    <row r="8">
      <c r="A8" t="inlineStr">
        <is>
          <t>Tax rate</t>
        </is>
      </c>
      <c r="B8" s="4" t="n">
        <v>0.23</v>
      </c>
    </row>
    <row r="9">
      <c r="A9" t="inlineStr">
        <is>
          <t>Net cash (+) / debt (−) $B</t>
        </is>
      </c>
      <c r="B9" s="4" t="n">
        <v>0.4</v>
      </c>
    </row>
    <row r="10">
      <c r="A10" t="inlineStr">
        <is>
          <t>Diluted shares (B)</t>
        </is>
      </c>
      <c r="B10" s="4" t="n">
        <v>0.048</v>
      </c>
    </row>
    <row r="12">
      <c r="A12" s="5" t="inlineStr">
        <is>
          <t>Per-year driver</t>
        </is>
      </c>
      <c r="B12" s="5" t="inlineStr">
        <is>
          <t>Y1</t>
        </is>
      </c>
      <c r="C12" s="5" t="inlineStr">
        <is>
          <t>Y2</t>
        </is>
      </c>
      <c r="D12" s="5" t="inlineStr">
        <is>
          <t>Y3</t>
        </is>
      </c>
      <c r="E12" s="5" t="inlineStr">
        <is>
          <t>Y4</t>
        </is>
      </c>
      <c r="F12" s="5" t="inlineStr">
        <is>
          <t>Y5</t>
        </is>
      </c>
    </row>
    <row r="13">
      <c r="A13" t="inlineStr">
        <is>
          <t>Revenue growth</t>
        </is>
      </c>
      <c r="B13" s="4" t="n"/>
      <c r="C13" s="4" t="n">
        <v>0.07000000000000001</v>
      </c>
      <c r="D13" s="4" t="n">
        <v>0.06</v>
      </c>
      <c r="E13" s="4" t="n">
        <v>0.05</v>
      </c>
      <c r="F13" s="4" t="n">
        <v>0.04</v>
      </c>
    </row>
    <row r="14">
      <c r="A14" t="inlineStr">
        <is>
          <t>Operating margin</t>
        </is>
      </c>
      <c r="B14" s="4" t="n">
        <v>0.094</v>
      </c>
      <c r="C14" s="4" t="n">
        <v>0.096</v>
      </c>
      <c r="D14" s="4" t="n">
        <v>0.098</v>
      </c>
      <c r="E14" s="4" t="n">
        <v>0.098</v>
      </c>
      <c r="F14" s="4" t="n">
        <v>0.098</v>
      </c>
    </row>
    <row r="15">
      <c r="A15" t="inlineStr">
        <is>
          <t>D&amp;A $B</t>
        </is>
      </c>
      <c r="B15" s="4" t="n">
        <v>0.1142</v>
      </c>
      <c r="C15" s="4" t="n">
        <v>0.1178</v>
      </c>
      <c r="D15" s="4" t="n">
        <v>0.1237</v>
      </c>
      <c r="E15" s="4" t="n">
        <v>0.1315</v>
      </c>
      <c r="F15" s="4" t="n">
        <v>0.141</v>
      </c>
    </row>
    <row r="16">
      <c r="A16" t="inlineStr">
        <is>
          <t>Capex $B</t>
        </is>
      </c>
      <c r="B16" s="4" t="n">
        <v>0.12</v>
      </c>
      <c r="C16" s="4" t="n">
        <v>0.135</v>
      </c>
      <c r="D16" s="4" t="n">
        <v>0.148</v>
      </c>
      <c r="E16" s="4" t="n">
        <v>0.16</v>
      </c>
      <c r="F16" s="4" t="n">
        <v>0.17</v>
      </c>
    </row>
    <row r="17">
      <c r="A17" t="inlineStr">
        <is>
          <t>Working capital &amp; other $B</t>
        </is>
      </c>
      <c r="B17" s="4" t="n">
        <v>0</v>
      </c>
      <c r="C17" s="4" t="n">
        <v>0</v>
      </c>
      <c r="D17" s="4" t="n">
        <v>0</v>
      </c>
      <c r="E17" s="4" t="n">
        <v>0</v>
      </c>
      <c r="F17" s="4" t="n">
        <v>0</v>
      </c>
    </row>
    <row r="19">
      <c r="A19" s="3" t="inlineStr">
        <is>
          <t>Base revenue Y1 ($B)</t>
        </is>
      </c>
      <c r="B19" s="4" t="n">
        <v>19.17</v>
      </c>
    </row>
  </sheetData>
  <mergeCells count="1">
    <mergeCell ref="A1:F1"/>
  </mergeCells>
  <pageMargins left="0.75" right="0.75" top="1" bottom="1" header="0.5" footer="0.5"/>
</worksheet>
</file>

<file path=xl/worksheets/sheet10.xml><?xml version="1.0" encoding="utf-8"?>
<worksheet xmlns="http://schemas.openxmlformats.org/spreadsheetml/2006/main">
  <sheetPr>
    <outlinePr summaryBelow="1" summaryRight="1"/>
    <pageSetUpPr/>
  </sheetPr>
  <dimension ref="A1:C7"/>
  <sheetViews>
    <sheetView workbookViewId="0">
      <selection activeCell="A1" sqref="A1"/>
    </sheetView>
  </sheetViews>
  <sheetFormatPr baseColWidth="8" defaultRowHeight="15"/>
  <cols>
    <col width="28" customWidth="1" min="1" max="1"/>
    <col width="14" customWidth="1" min="2" max="2"/>
  </cols>
  <sheetData>
    <row r="1">
      <c r="A1" s="1" t="inlineStr">
        <is>
          <t>Sensitivity — tornado (ranked by fair-value swing)</t>
        </is>
      </c>
    </row>
    <row r="2">
      <c r="A2" s="5" t="inlineStr">
        <is>
          <t>Driver</t>
        </is>
      </c>
      <c r="B2" s="5" t="inlineStr">
        <is>
          <t>Swing (FV $)</t>
        </is>
      </c>
      <c r="C2" s="5" t="inlineStr">
        <is>
          <t>Rank</t>
        </is>
      </c>
    </row>
    <row r="3">
      <c r="A3" t="inlineStr">
        <is>
          <t>Op margin ±3pp</t>
        </is>
      </c>
      <c r="B3" t="n">
        <v>442</v>
      </c>
      <c r="C3" t="n">
        <v>1</v>
      </c>
    </row>
    <row r="4">
      <c r="A4" t="inlineStr">
        <is>
          <t>Revenue CAGR ±3pp</t>
        </is>
      </c>
      <c r="B4" t="n">
        <v>189</v>
      </c>
      <c r="C4" t="n">
        <v>2</v>
      </c>
    </row>
    <row r="5">
      <c r="A5" t="inlineStr">
        <is>
          <t>Terminal × ±15%</t>
        </is>
      </c>
      <c r="B5" t="n">
        <v>175</v>
      </c>
      <c r="C5" t="n">
        <v>3</v>
      </c>
    </row>
    <row r="6">
      <c r="A6" t="inlineStr">
        <is>
          <t>WACC ±1pp</t>
        </is>
      </c>
      <c r="B6" t="n">
        <v>60</v>
      </c>
      <c r="C6" t="n">
        <v>4</v>
      </c>
    </row>
    <row r="7">
      <c r="A7" t="inlineStr">
        <is>
          <t>Capex intensity ±15%</t>
        </is>
      </c>
      <c r="B7" t="n">
        <v>20</v>
      </c>
      <c r="C7" t="n">
        <v>5</v>
      </c>
    </row>
  </sheetData>
  <mergeCells count="1">
    <mergeCell ref="A1:C1"/>
  </mergeCells>
  <pageMargins left="0.75" right="0.75" top="1" bottom="1" header="0.5" footer="0.5"/>
</worksheet>
</file>

<file path=xl/worksheets/sheet11.xml><?xml version="1.0" encoding="utf-8"?>
<worksheet xmlns="http://schemas.openxmlformats.org/spreadsheetml/2006/main">
  <sheetPr>
    <outlinePr summaryBelow="1" summaryRight="1"/>
    <pageSetUpPr/>
  </sheetPr>
  <dimension ref="A1:D43"/>
  <sheetViews>
    <sheetView workbookViewId="0">
      <selection activeCell="A1" sqref="A1"/>
    </sheetView>
  </sheetViews>
  <sheetFormatPr baseColWidth="8" defaultRowHeight="15"/>
  <cols>
    <col width="8" customWidth="1" min="1" max="1"/>
    <col width="10" customWidth="1" min="2" max="2"/>
    <col width="8" customWidth="1" min="3" max="3"/>
    <col width="46" customWidth="1" min="4" max="4"/>
  </cols>
  <sheetData>
    <row r="1">
      <c r="A1" s="1" t="inlineStr">
        <is>
          <t>Quality-gate checks (§28) + Excel↔report reconciliation</t>
        </is>
      </c>
    </row>
    <row r="2">
      <c r="A2" s="5" t="inlineStr">
        <is>
          <t>ID</t>
        </is>
      </c>
      <c r="B2" s="5" t="inlineStr">
        <is>
          <t>Severity</t>
        </is>
      </c>
      <c r="C2" s="5" t="inlineStr">
        <is>
          <t>Status</t>
        </is>
      </c>
      <c r="D2" s="5" t="inlineStr">
        <is>
          <t>Check</t>
        </is>
      </c>
    </row>
    <row r="3">
      <c r="A3" t="inlineStr">
        <is>
          <t>H1</t>
        </is>
      </c>
      <c r="B3" t="inlineStr">
        <is>
          <t>hard</t>
        </is>
      </c>
      <c r="C3" t="inlineStr">
        <is>
          <t>pass</t>
        </is>
      </c>
      <c r="D3" t="inlineStr">
        <is>
          <t>Scenario probabilities sum to 100%</t>
        </is>
      </c>
    </row>
    <row r="4">
      <c r="A4" t="inlineStr">
        <is>
          <t>H2</t>
        </is>
      </c>
      <c r="B4" t="inlineStr">
        <is>
          <t>hard</t>
        </is>
      </c>
      <c r="C4" t="inlineStr">
        <is>
          <t>pass</t>
        </is>
      </c>
      <c r="D4" t="inlineStr">
        <is>
          <t>Rating internally consistent (5-tier drives header)</t>
        </is>
      </c>
    </row>
    <row r="5">
      <c r="A5" t="inlineStr">
        <is>
          <t>H3</t>
        </is>
      </c>
      <c r="B5" t="inlineStr">
        <is>
          <t>hard</t>
        </is>
      </c>
      <c r="C5" t="inlineStr">
        <is>
          <t>na</t>
        </is>
      </c>
      <c r="D5" t="inlineStr">
        <is>
          <t>Current price not stale &gt;2%</t>
        </is>
      </c>
    </row>
    <row r="6">
      <c r="A6" t="inlineStr">
        <is>
          <t>H4</t>
        </is>
      </c>
      <c r="B6" t="inlineStr">
        <is>
          <t>hard</t>
        </is>
      </c>
      <c r="C6" t="inlineStr">
        <is>
          <t>pass</t>
        </is>
      </c>
      <c r="D6" t="inlineStr">
        <is>
          <t>Target upside reconciles to price</t>
        </is>
      </c>
    </row>
    <row r="7">
      <c r="A7" t="inlineStr">
        <is>
          <t>H5</t>
        </is>
      </c>
      <c r="B7" t="inlineStr">
        <is>
          <t>hard</t>
        </is>
      </c>
      <c r="C7" t="inlineStr">
        <is>
          <t>pass</t>
        </is>
      </c>
      <c r="D7" t="inlineStr">
        <is>
          <t>Per-share = equity / diluted shares</t>
        </is>
      </c>
    </row>
    <row r="8">
      <c r="A8" t="inlineStr">
        <is>
          <t>H6</t>
        </is>
      </c>
      <c r="B8" t="inlineStr">
        <is>
          <t>hard</t>
        </is>
      </c>
      <c r="C8" t="inlineStr">
        <is>
          <t>pass</t>
        </is>
      </c>
      <c r="D8" t="inlineStr">
        <is>
          <t>Segment revenue reconciles to group</t>
        </is>
      </c>
    </row>
    <row r="9">
      <c r="A9" t="inlineStr">
        <is>
          <t>H7</t>
        </is>
      </c>
      <c r="B9" t="inlineStr">
        <is>
          <t>hard</t>
        </is>
      </c>
      <c r="C9" t="inlineStr">
        <is>
          <t>na</t>
        </is>
      </c>
      <c r="D9" t="inlineStr">
        <is>
          <t>Segment EBIT reconciles to group</t>
        </is>
      </c>
    </row>
    <row r="10">
      <c r="A10" t="inlineStr">
        <is>
          <t>H8</t>
        </is>
      </c>
      <c r="B10" t="inlineStr">
        <is>
          <t>hard</t>
        </is>
      </c>
      <c r="C10" t="inlineStr">
        <is>
          <t>pass</t>
        </is>
      </c>
      <c r="D10" t="inlineStr">
        <is>
          <t>Net debt reconciles (debt − cash)</t>
        </is>
      </c>
    </row>
    <row r="11">
      <c r="A11" t="inlineStr">
        <is>
          <t>H9</t>
        </is>
      </c>
      <c r="B11" t="inlineStr">
        <is>
          <t>hard</t>
        </is>
      </c>
      <c r="C11" t="inlineStr">
        <is>
          <t>na</t>
        </is>
      </c>
      <c r="D11" t="inlineStr">
        <is>
          <t>FCF reconciles to OCF − capex</t>
        </is>
      </c>
    </row>
    <row r="12">
      <c r="A12" t="inlineStr">
        <is>
          <t>H10</t>
        </is>
      </c>
      <c r="B12" t="inlineStr">
        <is>
          <t>hard</t>
        </is>
      </c>
      <c r="C12" t="inlineStr">
        <is>
          <t>pass</t>
        </is>
      </c>
      <c r="D12" t="inlineStr">
        <is>
          <t>DCF terminal value present</t>
        </is>
      </c>
    </row>
    <row r="13">
      <c r="A13" t="inlineStr">
        <is>
          <t>H11</t>
        </is>
      </c>
      <c r="B13" t="inlineStr">
        <is>
          <t>hard</t>
        </is>
      </c>
      <c r="C13" t="inlineStr">
        <is>
          <t>pass</t>
        </is>
      </c>
      <c r="D13" t="inlineStr">
        <is>
          <t>WACC present</t>
        </is>
      </c>
    </row>
    <row r="14">
      <c r="A14" t="inlineStr">
        <is>
          <t>H12</t>
        </is>
      </c>
      <c r="B14" t="inlineStr">
        <is>
          <t>hard</t>
        </is>
      </c>
      <c r="C14" t="inlineStr">
        <is>
          <t>pass</t>
        </is>
      </c>
      <c r="D14" t="inlineStr">
        <is>
          <t>Diluted share count present</t>
        </is>
      </c>
    </row>
    <row r="15">
      <c r="A15" t="inlineStr">
        <is>
          <t>H13</t>
        </is>
      </c>
      <c r="B15" t="inlineStr">
        <is>
          <t>hard</t>
        </is>
      </c>
      <c r="C15" t="inlineStr">
        <is>
          <t>na</t>
        </is>
      </c>
      <c r="D15" t="inlineStr">
        <is>
          <t>Peer group justified (quality/weight)</t>
        </is>
      </c>
    </row>
    <row r="16">
      <c r="A16" t="inlineStr">
        <is>
          <t>H14</t>
        </is>
      </c>
      <c r="B16" t="inlineStr">
        <is>
          <t>hard</t>
        </is>
      </c>
      <c r="C16" t="inlineStr">
        <is>
          <t>pass</t>
        </is>
      </c>
      <c r="D16" t="inlineStr">
        <is>
          <t>Source log present</t>
        </is>
      </c>
    </row>
    <row r="17">
      <c r="A17" t="inlineStr">
        <is>
          <t>H15</t>
        </is>
      </c>
      <c r="B17" t="inlineStr">
        <is>
          <t>hard</t>
        </is>
      </c>
      <c r="C17" t="inlineStr">
        <is>
          <t>pass</t>
        </is>
      </c>
      <c r="D17" t="inlineStr">
        <is>
          <t>Load-bearing inputs sourced/labelled</t>
        </is>
      </c>
    </row>
    <row r="18">
      <c r="A18" t="inlineStr">
        <is>
          <t>H16</t>
        </is>
      </c>
      <c r="B18" t="inlineStr">
        <is>
          <t>hard</t>
        </is>
      </c>
      <c r="C18" t="inlineStr">
        <is>
          <t>na</t>
        </is>
      </c>
      <c r="D18" t="inlineStr">
        <is>
          <t>Disclosure present</t>
        </is>
      </c>
    </row>
    <row r="19">
      <c r="A19" t="inlineStr">
        <is>
          <t>H17</t>
        </is>
      </c>
      <c r="B19" t="inlineStr">
        <is>
          <t>hard</t>
        </is>
      </c>
      <c r="C19" t="inlineStr">
        <is>
          <t>pass</t>
        </is>
      </c>
      <c r="D19" t="inlineStr">
        <is>
          <t>Headline valuation (PWEV) not impossible</t>
        </is>
      </c>
    </row>
    <row r="20">
      <c r="A20" t="inlineStr">
        <is>
          <t>H18</t>
        </is>
      </c>
      <c r="B20" t="inlineStr">
        <is>
          <t>hard</t>
        </is>
      </c>
      <c r="C20" t="inlineStr">
        <is>
          <t>na</t>
        </is>
      </c>
      <c r="D20" t="inlineStr">
        <is>
          <t>Excel model present &amp; reconciles</t>
        </is>
      </c>
    </row>
    <row r="21">
      <c r="A21" t="inlineStr">
        <is>
          <t>H19</t>
        </is>
      </c>
      <c r="B21" t="inlineStr">
        <is>
          <t>hard</t>
        </is>
      </c>
      <c r="C21" t="inlineStr">
        <is>
          <t>na</t>
        </is>
      </c>
      <c r="D21" t="inlineStr">
        <is>
          <t>HTML/chart references valid</t>
        </is>
      </c>
    </row>
    <row r="22">
      <c r="A22" t="inlineStr">
        <is>
          <t>H20</t>
        </is>
      </c>
      <c r="B22" t="inlineStr">
        <is>
          <t>hard</t>
        </is>
      </c>
      <c r="C22" t="inlineStr">
        <is>
          <t>pass</t>
        </is>
      </c>
      <c r="D22" t="inlineStr">
        <is>
          <t>Rating reconciles to framework thresholds</t>
        </is>
      </c>
    </row>
    <row r="23">
      <c r="A23" t="inlineStr">
        <is>
          <t>S1</t>
        </is>
      </c>
      <c r="B23" t="inlineStr">
        <is>
          <t>soft</t>
        </is>
      </c>
      <c r="C23" t="inlineStr">
        <is>
          <t>pass</t>
        </is>
      </c>
      <c r="D23" t="inlineStr">
        <is>
          <t>DCF vs scenario within 25%</t>
        </is>
      </c>
    </row>
    <row r="24">
      <c r="A24" t="inlineStr">
        <is>
          <t>S2</t>
        </is>
      </c>
      <c r="B24" t="inlineStr">
        <is>
          <t>soft</t>
        </is>
      </c>
      <c r="C24" t="inlineStr">
        <is>
          <t>fail</t>
        </is>
      </c>
      <c r="D24" t="inlineStr">
        <is>
          <t>Peer vs DCF within 30%</t>
        </is>
      </c>
    </row>
    <row r="25">
      <c r="A25" t="inlineStr">
        <is>
          <t>S3</t>
        </is>
      </c>
      <c r="B25" t="inlineStr">
        <is>
          <t>soft</t>
        </is>
      </c>
      <c r="C25" t="inlineStr">
        <is>
          <t>na</t>
        </is>
      </c>
      <c r="D25" t="inlineStr">
        <is>
          <t>SoP vs spot within 100%</t>
        </is>
      </c>
    </row>
    <row r="26">
      <c r="A26" t="inlineStr">
        <is>
          <t>S4</t>
        </is>
      </c>
      <c r="B26" t="inlineStr">
        <is>
          <t>soft</t>
        </is>
      </c>
      <c r="C26" t="inlineStr">
        <is>
          <t>pass</t>
        </is>
      </c>
      <c r="D26" t="inlineStr">
        <is>
          <t>Monte Carlo P10 not negative</t>
        </is>
      </c>
    </row>
    <row r="27">
      <c r="A27" t="inlineStr">
        <is>
          <t>S5</t>
        </is>
      </c>
      <c r="B27" t="inlineStr">
        <is>
          <t>soft</t>
        </is>
      </c>
      <c r="C27" t="inlineStr">
        <is>
          <t>pass</t>
        </is>
      </c>
      <c r="D27" t="inlineStr">
        <is>
          <t>Bull upside ≥ bear downside</t>
        </is>
      </c>
    </row>
    <row r="28">
      <c r="A28" t="inlineStr">
        <is>
          <t>S6</t>
        </is>
      </c>
      <c r="B28" t="inlineStr">
        <is>
          <t>soft</t>
        </is>
      </c>
      <c r="C28" t="inlineStr">
        <is>
          <t>pass</t>
        </is>
      </c>
      <c r="D28" t="inlineStr">
        <is>
          <t>Downside-prob vs Buy coherent</t>
        </is>
      </c>
    </row>
    <row r="29">
      <c r="A29" t="inlineStr">
        <is>
          <t>S7</t>
        </is>
      </c>
      <c r="B29" t="inlineStr">
        <is>
          <t>soft</t>
        </is>
      </c>
      <c r="C29" t="inlineStr">
        <is>
          <t>pass</t>
        </is>
      </c>
      <c r="D29" t="inlineStr">
        <is>
          <t>FV&lt;spot not rated Hold/Buy</t>
        </is>
      </c>
    </row>
    <row r="30">
      <c r="A30" t="inlineStr">
        <is>
          <t>S8</t>
        </is>
      </c>
      <c r="B30" t="inlineStr">
        <is>
          <t>soft</t>
        </is>
      </c>
      <c r="C30" t="inlineStr">
        <is>
          <t>pass</t>
        </is>
      </c>
      <c r="D30" t="inlineStr">
        <is>
          <t>FV≫spot not rated Hold/Sell</t>
        </is>
      </c>
    </row>
    <row r="31">
      <c r="A31" t="inlineStr">
        <is>
          <t>S9</t>
        </is>
      </c>
      <c r="B31" t="inlineStr">
        <is>
          <t>soft</t>
        </is>
      </c>
      <c r="C31" t="inlineStr">
        <is>
          <t>na</t>
        </is>
      </c>
      <c r="D31" t="inlineStr">
        <is>
          <t>Capex growth not &gt; revenue growth multi-year</t>
        </is>
      </c>
    </row>
    <row r="32">
      <c r="A32" t="inlineStr">
        <is>
          <t>S10</t>
        </is>
      </c>
      <c r="B32" t="inlineStr">
        <is>
          <t>soft</t>
        </is>
      </c>
      <c r="C32" t="inlineStr">
        <is>
          <t>na</t>
        </is>
      </c>
      <c r="D32" t="inlineStr">
        <is>
          <t>FCF not declining while revenue grows</t>
        </is>
      </c>
    </row>
    <row r="33">
      <c r="A33" t="inlineStr">
        <is>
          <t>S11</t>
        </is>
      </c>
      <c r="B33" t="inlineStr">
        <is>
          <t>soft</t>
        </is>
      </c>
      <c r="C33" t="inlineStr">
        <is>
          <t>na</t>
        </is>
      </c>
      <c r="D33" t="inlineStr">
        <is>
          <t>Margins not above historical highs</t>
        </is>
      </c>
    </row>
    <row r="34">
      <c r="A34" t="inlineStr">
        <is>
          <t>S12</t>
        </is>
      </c>
      <c r="B34" t="inlineStr">
        <is>
          <t>soft</t>
        </is>
      </c>
      <c r="C34" t="inlineStr">
        <is>
          <t>pass</t>
        </is>
      </c>
      <c r="D34" t="inlineStr">
        <is>
          <t>Terminal multiple within peer range</t>
        </is>
      </c>
    </row>
    <row r="35">
      <c r="A35" t="inlineStr">
        <is>
          <t>S13</t>
        </is>
      </c>
      <c r="B35" t="inlineStr">
        <is>
          <t>soft</t>
        </is>
      </c>
      <c r="C35" t="inlineStr">
        <is>
          <t>fail</t>
        </is>
      </c>
      <c r="D35" t="inlineStr">
        <is>
          <t>Consensus divergence modest/explained</t>
        </is>
      </c>
    </row>
    <row r="36">
      <c r="A36" t="inlineStr">
        <is>
          <t>S14</t>
        </is>
      </c>
      <c r="B36" t="inlineStr">
        <is>
          <t>soft</t>
        </is>
      </c>
      <c r="C36" t="inlineStr">
        <is>
          <t>pass</t>
        </is>
      </c>
      <c r="D36" t="inlineStr">
        <is>
          <t>Regulatory risks are valued</t>
        </is>
      </c>
    </row>
    <row r="37">
      <c r="A37" t="inlineStr">
        <is>
          <t>S15</t>
        </is>
      </c>
      <c r="B37" t="inlineStr">
        <is>
          <t>soft</t>
        </is>
      </c>
      <c r="C37" t="inlineStr">
        <is>
          <t>na</t>
        </is>
      </c>
      <c r="D37" t="inlineStr">
        <is>
          <t>AI/optionality quantified</t>
        </is>
      </c>
    </row>
    <row r="43">
      <c r="A43" t="inlineStr">
        <is>
          <t>PUBLICATION</t>
        </is>
      </c>
      <c r="C43" t="inlineStr">
        <is>
          <t>CLEAR</t>
        </is>
      </c>
    </row>
  </sheetData>
  <mergeCells count="1">
    <mergeCell ref="A1:D1"/>
  </mergeCells>
  <pageMargins left="0.75" right="0.75" top="1" bottom="1" header="0.5" footer="0.5"/>
</worksheet>
</file>

<file path=xl/worksheets/sheet12.xml><?xml version="1.0" encoding="utf-8"?>
<worksheet xmlns="http://schemas.openxmlformats.org/spreadsheetml/2006/main">
  <sheetPr>
    <outlinePr summaryBelow="1" summaryRight="1"/>
    <pageSetUpPr/>
  </sheetPr>
  <dimension ref="A1:C14"/>
  <sheetViews>
    <sheetView workbookViewId="0">
      <selection activeCell="A1" sqref="A1"/>
    </sheetView>
  </sheetViews>
  <sheetFormatPr baseColWidth="8" defaultRowHeight="15"/>
  <cols>
    <col width="26" customWidth="1" min="1" max="1"/>
    <col width="18" customWidth="1" min="2" max="2"/>
  </cols>
  <sheetData>
    <row r="1">
      <c r="A1" s="1" t="inlineStr">
        <is>
          <t>Output summary</t>
        </is>
      </c>
    </row>
    <row r="2">
      <c r="A2" s="3" t="inlineStr">
        <is>
          <t>Rating (5-tier)</t>
        </is>
      </c>
      <c r="B2" t="inlineStr">
        <is>
          <t>HOLD</t>
        </is>
      </c>
    </row>
    <row r="3">
      <c r="A3" s="3" t="inlineStr">
        <is>
          <t>Rating (coarse)</t>
        </is>
      </c>
      <c r="B3" t="inlineStr">
        <is>
          <t>HOLD</t>
        </is>
      </c>
    </row>
    <row r="4">
      <c r="A4" s="3" t="inlineStr">
        <is>
          <t>Classification</t>
        </is>
      </c>
      <c r="B4" t="inlineStr">
        <is>
          <t>special situation</t>
        </is>
      </c>
    </row>
    <row r="5">
      <c r="A5" s="3" t="inlineStr">
        <is>
          <t>Conviction</t>
        </is>
      </c>
      <c r="B5" t="inlineStr">
        <is>
          <t>medium</t>
        </is>
      </c>
    </row>
    <row r="6">
      <c r="A6" s="3" t="inlineStr">
        <is>
          <t>Current price</t>
        </is>
      </c>
      <c r="B6" t="n">
        <v>768.38</v>
      </c>
    </row>
    <row r="7">
      <c r="A7" s="3" t="inlineStr">
        <is>
          <t>Scenario PWEV target</t>
        </is>
      </c>
      <c r="B7" t="n">
        <v>791.99</v>
      </c>
    </row>
    <row r="8">
      <c r="A8" s="3" t="inlineStr">
        <is>
          <t>DCF per share (exit)</t>
        </is>
      </c>
      <c r="B8">
        <f>DCF!B18</f>
        <v/>
      </c>
    </row>
    <row r="9">
      <c r="A9" s="3" t="inlineStr">
        <is>
          <t>DCF per share (Gordon)</t>
        </is>
      </c>
      <c r="B9">
        <f>DCF!B19</f>
        <v/>
      </c>
    </row>
    <row r="10">
      <c r="A10" s="3" t="inlineStr">
        <is>
          <t>SoP per share</t>
        </is>
      </c>
    </row>
    <row r="11">
      <c r="A11" s="3" t="inlineStr">
        <is>
          <t>Peer implied (fwd P/E)</t>
        </is>
      </c>
      <c r="B11" t="n">
        <v>1252.7097</v>
      </c>
    </row>
    <row r="12">
      <c r="A12" s="3" t="inlineStr">
        <is>
          <t>MC median</t>
        </is>
      </c>
      <c r="B12" t="n">
        <v>695.4018203700572</v>
      </c>
    </row>
    <row r="14">
      <c r="A14" s="3" t="inlineStr">
        <is>
          <t>Expected return vs spot</t>
        </is>
      </c>
      <c r="B14">
        <f>B7/B6-1</f>
        <v/>
      </c>
    </row>
  </sheetData>
  <mergeCells count="1">
    <mergeCell ref="A1:C1"/>
  </mergeCells>
  <pageMargins left="0.75" right="0.75" top="1" bottom="1" header="0.5" footer="0.5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E13"/>
  <sheetViews>
    <sheetView workbookViewId="0">
      <selection activeCell="A1" sqref="A1"/>
    </sheetView>
  </sheetViews>
  <sheetFormatPr baseColWidth="8" defaultRowHeight="15"/>
  <cols>
    <col width="44" customWidth="1" min="1" max="1"/>
    <col width="18" customWidth="1" min="2" max="2"/>
    <col width="12" customWidth="1" min="3" max="3"/>
    <col width="34" customWidth="1" min="4" max="4"/>
    <col width="26" customWidth="1" min="5" max="5"/>
  </cols>
  <sheetData>
    <row r="1">
      <c r="A1" s="1" t="inlineStr">
        <is>
          <t>Source Log</t>
        </is>
      </c>
    </row>
    <row r="2">
      <c r="A2" s="5" t="inlineStr">
        <is>
          <t>Source</t>
        </is>
      </c>
      <c r="B2" s="5" t="inlineStr">
        <is>
          <t>Type</t>
        </is>
      </c>
      <c r="C2" s="5" t="inlineStr">
        <is>
          <t>Date</t>
        </is>
      </c>
      <c r="D2" s="5" t="inlineStr">
        <is>
          <t>Used for</t>
        </is>
      </c>
      <c r="E2" s="5" t="inlineStr">
        <is>
          <t>Reference</t>
        </is>
      </c>
    </row>
    <row r="3">
      <c r="A3" t="inlineStr">
        <is>
          <t>Alpha Vantage — GLOBAL_QUOTE / OVERVIEW</t>
        </is>
      </c>
      <c r="B3" t="inlineStr">
        <is>
          <t>market data</t>
        </is>
      </c>
      <c r="C3" t="inlineStr">
        <is>
          <t>2026-07-08</t>
        </is>
      </c>
      <c r="D3" t="inlineStr">
        <is>
          <t>Price, market cap, EV, 52-week range, forward P/E</t>
        </is>
      </c>
      <c r="E3" t="inlineStr">
        <is>
          <t>Alpha Vantage 2026-06-27</t>
        </is>
      </c>
    </row>
    <row r="4">
      <c r="A4" t="inlineStr">
        <is>
          <t>Company income statement (10-K / 10-Q) via Alpha Vantage</t>
        </is>
      </c>
      <c r="B4" t="inlineStr">
        <is>
          <t>reported fact</t>
        </is>
      </c>
      <c r="C4" t="inlineStr">
        <is>
          <t>2026-07-08</t>
        </is>
      </c>
      <c r="D4" t="inlineStr">
        <is>
          <t>Revenue, gross/operating margin, EBIT, interest expense</t>
        </is>
      </c>
      <c r="E4" t="inlineStr">
        <is>
          <t>INCOME_STATEMENT / latest annual</t>
        </is>
      </c>
    </row>
    <row r="5">
      <c r="A5" t="inlineStr">
        <is>
          <t>Company balance sheet (10-K / 10-Q) via Alpha Vantage</t>
        </is>
      </c>
      <c r="B5" t="inlineStr">
        <is>
          <t>reported fact</t>
        </is>
      </c>
      <c r="C5" t="inlineStr">
        <is>
          <t>2026-07-08</t>
        </is>
      </c>
      <c r="D5" t="inlineStr">
        <is>
          <t>Cash, debt, net debt, leases, equity, coverage</t>
        </is>
      </c>
      <c r="E5" t="inlineStr">
        <is>
          <t>BALANCE_SHEET / latest annual</t>
        </is>
      </c>
    </row>
    <row r="6">
      <c r="A6" t="inlineStr">
        <is>
          <t>Company cash-flow statement (10-K / 10-Q) via Alpha Vantage</t>
        </is>
      </c>
      <c r="B6" t="inlineStr">
        <is>
          <t>reported fact</t>
        </is>
      </c>
      <c r="C6" t="inlineStr">
        <is>
          <t>2026-07-08</t>
        </is>
      </c>
      <c r="D6" t="inlineStr">
        <is>
          <t>Operating cash flow, capex, FCF, buybacks, dividends, SBC</t>
        </is>
      </c>
      <c r="E6" t="inlineStr">
        <is>
          <t>CASH_FLOW / latest annual</t>
        </is>
      </c>
    </row>
    <row r="7">
      <c r="A7" t="inlineStr">
        <is>
          <t>Company earnings releases via Alpha Vantage</t>
        </is>
      </c>
      <c r="B7" t="inlineStr">
        <is>
          <t>reported fact</t>
        </is>
      </c>
      <c r="C7" t="inlineStr">
        <is>
          <t>2026-07-08</t>
        </is>
      </c>
      <c r="D7" t="inlineStr">
        <is>
          <t>Reported EPS, surprise history</t>
        </is>
      </c>
      <c r="E7" t="inlineStr">
        <is>
          <t>EARNINGS / quarterly</t>
        </is>
      </c>
    </row>
    <row r="8">
      <c r="A8" t="inlineStr">
        <is>
          <t>Sell-side consensus via Alpha Vantage</t>
        </is>
      </c>
      <c r="B8" t="inlineStr">
        <is>
          <t>consensus estimate</t>
        </is>
      </c>
      <c r="C8" t="inlineStr">
        <is>
          <t>2026-07-08</t>
        </is>
      </c>
      <c r="D8" t="inlineStr">
        <is>
          <t>Forward revenue/EPS consensus, analyst count</t>
        </is>
      </c>
      <c r="E8" t="inlineStr">
        <is>
          <t>EARNINGS_ESTIMATES</t>
        </is>
      </c>
    </row>
    <row r="9">
      <c r="A9" t="inlineStr">
        <is>
          <t>Earnings calendar via Alpha Vantage</t>
        </is>
      </c>
      <c r="B9" t="inlineStr">
        <is>
          <t>market data</t>
        </is>
      </c>
      <c r="C9" t="inlineStr">
        <is>
          <t>2026-07-08</t>
        </is>
      </c>
      <c r="D9" t="inlineStr">
        <is>
          <t>Next earnings date, catalyst timing</t>
        </is>
      </c>
      <c r="E9" t="inlineStr">
        <is>
          <t>EARNINGS_CALENDAR</t>
        </is>
      </c>
    </row>
    <row r="10">
      <c r="A10" t="inlineStr">
        <is>
          <t>Company guidance</t>
        </is>
      </c>
      <c r="B10" t="inlineStr">
        <is>
          <t>company guidance</t>
        </is>
      </c>
      <c r="C10" t="inlineStr">
        <is>
          <t>2026-07-08</t>
        </is>
      </c>
      <c r="D10" t="inlineStr">
        <is>
          <t>FY guided revenue / non-GAAP EPS basis</t>
        </is>
      </c>
      <c r="E10" t="inlineStr">
        <is>
          <t>company guidance / earnings call</t>
        </is>
      </c>
    </row>
    <row r="11">
      <c r="A11" t="inlineStr">
        <is>
          <t>MCH segment model (from filings &amp; disclosures)</t>
        </is>
      </c>
      <c r="B11" t="inlineStr">
        <is>
          <t>house estimate</t>
        </is>
      </c>
      <c r="C11" t="inlineStr">
        <is>
          <t>2026-07-08</t>
        </is>
      </c>
      <c r="D11" t="inlineStr">
        <is>
          <t>Segment revenue, margins, multiples, AI decomposition</t>
        </is>
      </c>
      <c r="E11" t="inlineStr">
        <is>
          <t>company_context (authored, tagged)</t>
        </is>
      </c>
    </row>
    <row r="12">
      <c r="A12" t="inlineStr">
        <is>
          <t>MCH qualitative analysis</t>
        </is>
      </c>
      <c r="B12" t="inlineStr">
        <is>
          <t>inference</t>
        </is>
      </c>
      <c r="C12" t="inlineStr">
        <is>
          <t>2026-07-08</t>
        </is>
      </c>
      <c r="D12" t="inlineStr">
        <is>
          <t>Moat, regulatory risk, scenario macro, catalysts</t>
        </is>
      </c>
      <c r="E12" t="inlineStr">
        <is>
          <t>company_context enrichment (authored)</t>
        </is>
      </c>
    </row>
    <row r="13">
      <c r="A13" t="inlineStr">
        <is>
          <t>MCH investment thesis &amp; falsification triggers</t>
        </is>
      </c>
      <c r="B13" t="inlineStr">
        <is>
          <t>house estimate</t>
        </is>
      </c>
      <c r="C13" t="inlineStr">
        <is>
          <t>2026-07-08</t>
        </is>
      </c>
      <c r="D13" t="inlineStr">
        <is>
          <t>Thesis, anti-thesis, thesis-break signals</t>
        </is>
      </c>
      <c r="E13" t="inlineStr">
        <is>
          <t>authored §5.3</t>
        </is>
      </c>
    </row>
  </sheetData>
  <mergeCells count="1">
    <mergeCell ref="A1:E1"/>
  </mergeCells>
  <pageMargins left="0.75" right="0.75" top="1" bottom="1" header="0.5" footer="0.5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G15"/>
  <sheetViews>
    <sheetView workbookViewId="0">
      <selection activeCell="A1" sqref="A1"/>
    </sheetView>
  </sheetViews>
  <sheetFormatPr baseColWidth="8" defaultRowHeight="15"/>
  <cols>
    <col width="16" customWidth="1" min="1" max="1"/>
    <col width="16" customWidth="1" min="2" max="2"/>
    <col width="16" customWidth="1" min="3" max="3"/>
    <col width="16" customWidth="1" min="4" max="4"/>
    <col width="16" customWidth="1" min="5" max="5"/>
    <col width="16" customWidth="1" min="6" max="6"/>
  </cols>
  <sheetData>
    <row r="1">
      <c r="A1" s="1" t="inlineStr">
        <is>
          <t>Historical financials (reported actuals via Alpha Vantage)</t>
        </is>
      </c>
    </row>
    <row r="2">
      <c r="A2" s="5" t="inlineStr">
        <is>
          <t>Fiscal year</t>
        </is>
      </c>
      <c r="B2" s="5" t="inlineStr">
        <is>
          <t>Revenue $B</t>
        </is>
      </c>
      <c r="C2" s="5" t="inlineStr">
        <is>
          <t>Gross profit $B</t>
        </is>
      </c>
      <c r="D2" s="5" t="inlineStr">
        <is>
          <t>Operating income $B</t>
        </is>
      </c>
      <c r="E2" s="5" t="inlineStr">
        <is>
          <t>EBIT $B</t>
        </is>
      </c>
      <c r="F2" s="5" t="inlineStr">
        <is>
          <t>Net income $B</t>
        </is>
      </c>
    </row>
    <row r="3">
      <c r="A3" t="inlineStr">
        <is>
          <t>2025-12-31</t>
        </is>
      </c>
      <c r="B3" t="n">
        <v>16.99</v>
      </c>
      <c r="C3" t="n">
        <v>3.327</v>
      </c>
      <c r="D3" t="n">
        <v>1.671</v>
      </c>
      <c r="E3" t="n">
        <v>1.816</v>
      </c>
      <c r="F3" t="n">
        <v>1.27</v>
      </c>
    </row>
    <row r="4">
      <c r="A4" t="inlineStr">
        <is>
          <t>2024-12-31</t>
        </is>
      </c>
      <c r="B4" t="n">
        <v>14.566</v>
      </c>
      <c r="C4" t="n">
        <v>2.765</v>
      </c>
      <c r="D4" t="n">
        <v>1.345</v>
      </c>
      <c r="E4" t="n">
        <v>1.381</v>
      </c>
      <c r="F4" t="n">
        <v>1.007</v>
      </c>
    </row>
    <row r="5">
      <c r="A5" t="inlineStr">
        <is>
          <t>2023-12-31</t>
        </is>
      </c>
      <c r="B5" t="n">
        <v>12.583</v>
      </c>
      <c r="C5" t="n">
        <v>2.089</v>
      </c>
      <c r="D5" t="n">
        <v>0.876</v>
      </c>
      <c r="E5" t="n">
        <v>0.89</v>
      </c>
      <c r="F5" t="n">
        <v>0.633</v>
      </c>
    </row>
    <row r="6">
      <c r="A6" t="inlineStr">
        <is>
          <t>2022-12-31</t>
        </is>
      </c>
      <c r="B6" t="n">
        <v>11.076</v>
      </c>
      <c r="C6" t="n">
        <v>1.604</v>
      </c>
      <c r="D6" t="n">
        <v>0.5649999999999999</v>
      </c>
      <c r="E6" t="n">
        <v>0.572</v>
      </c>
      <c r="F6" t="n">
        <v>0.406</v>
      </c>
    </row>
    <row r="7">
      <c r="A7" t="inlineStr">
        <is>
          <t>2021-12-31</t>
        </is>
      </c>
      <c r="B7" t="n">
        <v>9.904</v>
      </c>
      <c r="C7" t="n">
        <v>1.502</v>
      </c>
      <c r="D7" t="n">
        <v>0.531</v>
      </c>
      <c r="E7" t="n">
        <v>0.535</v>
      </c>
      <c r="F7" t="n">
        <v>0.384</v>
      </c>
    </row>
    <row r="10">
      <c r="A10" s="5" t="inlineStr">
        <is>
          <t>Fiscal year</t>
        </is>
      </c>
      <c r="B10" s="5" t="inlineStr">
        <is>
          <t>Operating CF $B</t>
        </is>
      </c>
      <c r="C10" s="5" t="inlineStr">
        <is>
          <t>Capex $B</t>
        </is>
      </c>
      <c r="D10" s="5" t="inlineStr">
        <is>
          <t>Free CF $B</t>
        </is>
      </c>
      <c r="E10" s="5" t="inlineStr">
        <is>
          <t>Buybacks $B</t>
        </is>
      </c>
      <c r="F10" s="5" t="inlineStr">
        <is>
          <t>Dividends $B</t>
        </is>
      </c>
    </row>
    <row r="11">
      <c r="A11" t="inlineStr">
        <is>
          <t>2025-12-31</t>
        </is>
      </c>
      <c r="B11" t="n">
        <v>1.302</v>
      </c>
      <c r="C11" t="n">
        <v>0.113</v>
      </c>
      <c r="D11" t="n">
        <v>1.189</v>
      </c>
      <c r="E11" t="n">
        <v>0.586</v>
      </c>
    </row>
    <row r="12">
      <c r="A12" t="inlineStr">
        <is>
          <t>2024-12-31</t>
        </is>
      </c>
      <c r="B12" t="n">
        <v>1.408</v>
      </c>
      <c r="C12" t="n">
        <v>0.075</v>
      </c>
      <c r="D12" t="n">
        <v>1.333</v>
      </c>
      <c r="E12" t="n">
        <v>0.49</v>
      </c>
    </row>
    <row r="13">
      <c r="A13" t="inlineStr">
        <is>
          <t>2023-12-31</t>
        </is>
      </c>
      <c r="B13" t="n">
        <v>0.9</v>
      </c>
      <c r="C13" t="n">
        <v>0.078</v>
      </c>
      <c r="D13" t="n">
        <v>0.821</v>
      </c>
      <c r="E13" t="n">
        <v>0.128</v>
      </c>
    </row>
    <row r="14">
      <c r="A14" t="inlineStr">
        <is>
          <t>2022-12-31</t>
        </is>
      </c>
      <c r="B14" t="n">
        <v>0.498</v>
      </c>
      <c r="C14" t="n">
        <v>0.049</v>
      </c>
      <c r="D14" t="n">
        <v>0.449</v>
      </c>
      <c r="E14" t="n">
        <v>0.661</v>
      </c>
    </row>
    <row r="15">
      <c r="A15" t="inlineStr">
        <is>
          <t>2021-12-31</t>
        </is>
      </c>
      <c r="B15" t="n">
        <v>0.319</v>
      </c>
      <c r="C15" t="n">
        <v>0.036</v>
      </c>
      <c r="D15" t="n">
        <v>0.283</v>
      </c>
      <c r="E15" t="n">
        <v>0.196</v>
      </c>
    </row>
  </sheetData>
  <mergeCells count="1">
    <mergeCell ref="A1:G1"/>
  </mergeCells>
  <pageMargins left="0.75" right="0.75" top="1" bottom="1" header="0.5" footer="0.5"/>
</worksheet>
</file>

<file path=xl/worksheets/sheet4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26" customWidth="1" min="1" max="1"/>
  </cols>
  <sheetData>
    <row r="1">
      <c r="A1" s="1" t="inlineStr">
        <is>
          <t>Forecast — linked to Inputs (formulas)</t>
        </is>
      </c>
    </row>
    <row r="2">
      <c r="A2" s="5" t="inlineStr">
        <is>
          <t>$B</t>
        </is>
      </c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Revenue</t>
        </is>
      </c>
      <c r="B3">
        <f>Inputs!$B$19</f>
        <v/>
      </c>
      <c r="C3">
        <f>B3*(1+Inputs!C13)</f>
        <v/>
      </c>
      <c r="D3">
        <f>C3*(1+Inputs!D13)</f>
        <v/>
      </c>
      <c r="E3">
        <f>D3*(1+Inputs!E13)</f>
        <v/>
      </c>
      <c r="F3">
        <f>E3*(1+Inputs!F13)</f>
        <v/>
      </c>
    </row>
    <row r="4">
      <c r="A4" t="inlineStr">
        <is>
          <t>Operating income</t>
        </is>
      </c>
      <c r="B4">
        <f>B3*Inputs!B14</f>
        <v/>
      </c>
      <c r="C4">
        <f>C3*Inputs!C14</f>
        <v/>
      </c>
      <c r="D4">
        <f>D3*Inputs!D14</f>
        <v/>
      </c>
      <c r="E4">
        <f>E3*Inputs!E14</f>
        <v/>
      </c>
      <c r="F4">
        <f>F3*Inputs!F14</f>
        <v/>
      </c>
    </row>
    <row r="5">
      <c r="A5" t="inlineStr">
        <is>
          <t>NOPAT</t>
        </is>
      </c>
      <c r="B5">
        <f>B4*(1-Inputs!$B$8)</f>
        <v/>
      </c>
      <c r="C5">
        <f>C4*(1-Inputs!$B$8)</f>
        <v/>
      </c>
      <c r="D5">
        <f>D4*(1-Inputs!$B$8)</f>
        <v/>
      </c>
      <c r="E5">
        <f>E4*(1-Inputs!$B$8)</f>
        <v/>
      </c>
      <c r="F5">
        <f>F4*(1-Inputs!$B$8)</f>
        <v/>
      </c>
    </row>
    <row r="6">
      <c r="A6" t="inlineStr">
        <is>
          <t>+ D&amp;A</t>
        </is>
      </c>
      <c r="B6">
        <f>Inputs!B15</f>
        <v/>
      </c>
      <c r="C6">
        <f>Inputs!C15</f>
        <v/>
      </c>
      <c r="D6">
        <f>Inputs!D15</f>
        <v/>
      </c>
      <c r="E6">
        <f>Inputs!E15</f>
        <v/>
      </c>
      <c r="F6">
        <f>Inputs!F15</f>
        <v/>
      </c>
    </row>
    <row r="7">
      <c r="A7" t="inlineStr">
        <is>
          <t>− Capex</t>
        </is>
      </c>
      <c r="B7">
        <f>Inputs!B16</f>
        <v/>
      </c>
      <c r="C7">
        <f>Inputs!C16</f>
        <v/>
      </c>
      <c r="D7">
        <f>Inputs!D16</f>
        <v/>
      </c>
      <c r="E7">
        <f>Inputs!E16</f>
        <v/>
      </c>
      <c r="F7">
        <f>Inputs!F16</f>
        <v/>
      </c>
    </row>
    <row r="8">
      <c r="A8" t="inlineStr">
        <is>
          <t>+ Working capital &amp; other</t>
        </is>
      </c>
      <c r="B8">
        <f>Inputs!B17</f>
        <v/>
      </c>
      <c r="C8">
        <f>Inputs!C17</f>
        <v/>
      </c>
      <c r="D8">
        <f>Inputs!D17</f>
        <v/>
      </c>
      <c r="E8">
        <f>Inputs!E17</f>
        <v/>
      </c>
      <c r="F8">
        <f>Inputs!F17</f>
        <v/>
      </c>
    </row>
    <row r="9">
      <c r="A9" s="3" t="inlineStr">
        <is>
          <t>Free cash flow</t>
        </is>
      </c>
      <c r="B9">
        <f>B5+B6-B7+B8</f>
        <v/>
      </c>
      <c r="C9">
        <f>C5+C6-C7+C8</f>
        <v/>
      </c>
      <c r="D9">
        <f>D5+D6-D7+D8</f>
        <v/>
      </c>
      <c r="E9">
        <f>E5+E6-E7+E8</f>
        <v/>
      </c>
      <c r="F9">
        <f>F5+F6-F7+F8</f>
        <v/>
      </c>
    </row>
  </sheetData>
  <mergeCells count="1">
    <mergeCell ref="A1:F1"/>
  </mergeCells>
  <pageMargins left="0.75" right="0.75" top="1" bottom="1" header="0.5" footer="0.5"/>
</worksheet>
</file>

<file path=xl/worksheets/sheet5.xml><?xml version="1.0" encoding="utf-8"?>
<worksheet xmlns="http://schemas.openxmlformats.org/spreadsheetml/2006/main">
  <sheetPr>
    <outlinePr summaryBelow="1" summaryRight="1"/>
    <pageSetUpPr/>
  </sheetPr>
  <dimension ref="A1:F21"/>
  <sheetViews>
    <sheetView workbookViewId="0">
      <selection activeCell="A1" sqref="A1"/>
    </sheetView>
  </sheetViews>
  <sheetFormatPr baseColWidth="8" defaultRowHeight="15"/>
  <cols>
    <col width="30" customWidth="1" min="1" max="1"/>
    <col width="16" customWidth="1" min="2" max="2"/>
  </cols>
  <sheetData>
    <row r="1">
      <c r="A1" s="1" t="inlineStr">
        <is>
          <t>DCF — discounting the Forecast FCF (formulas)</t>
        </is>
      </c>
    </row>
    <row r="2">
      <c r="A2" s="5" t="inlineStr"/>
      <c r="B2" s="5" t="inlineStr">
        <is>
          <t>Y1</t>
        </is>
      </c>
      <c r="C2" s="5" t="inlineStr">
        <is>
          <t>Y2</t>
        </is>
      </c>
      <c r="D2" s="5" t="inlineStr">
        <is>
          <t>Y3</t>
        </is>
      </c>
      <c r="E2" s="5" t="inlineStr">
        <is>
          <t>Y4</t>
        </is>
      </c>
      <c r="F2" s="5" t="inlineStr">
        <is>
          <t>Y5</t>
        </is>
      </c>
    </row>
    <row r="3">
      <c r="A3" t="inlineStr">
        <is>
          <t>FCF</t>
        </is>
      </c>
      <c r="B3">
        <f>Forecast!B9</f>
        <v/>
      </c>
      <c r="C3">
        <f>Forecast!C9</f>
        <v/>
      </c>
      <c r="D3">
        <f>Forecast!D9</f>
        <v/>
      </c>
      <c r="E3">
        <f>Forecast!E9</f>
        <v/>
      </c>
      <c r="F3">
        <f>Forecast!F9</f>
        <v/>
      </c>
    </row>
    <row r="4">
      <c r="A4" t="inlineStr">
        <is>
          <t>Discount factor</t>
        </is>
      </c>
      <c r="B4">
        <f>1/(1+Inputs!$B$5)^1</f>
        <v/>
      </c>
      <c r="C4">
        <f>1/(1+Inputs!$B$5)^2</f>
        <v/>
      </c>
      <c r="D4">
        <f>1/(1+Inputs!$B$5)^3</f>
        <v/>
      </c>
      <c r="E4">
        <f>1/(1+Inputs!$B$5)^4</f>
        <v/>
      </c>
      <c r="F4">
        <f>1/(1+Inputs!$B$5)^5</f>
        <v/>
      </c>
    </row>
    <row r="5">
      <c r="A5" t="inlineStr">
        <is>
          <t>PV(FCF)</t>
        </is>
      </c>
      <c r="B5">
        <f>B3*B4</f>
        <v/>
      </c>
      <c r="C5">
        <f>C3*C4</f>
        <v/>
      </c>
      <c r="D5">
        <f>D3*D4</f>
        <v/>
      </c>
      <c r="E5">
        <f>E3*E4</f>
        <v/>
      </c>
      <c r="F5">
        <f>F3*F4</f>
        <v/>
      </c>
    </row>
    <row r="7">
      <c r="A7" t="inlineStr">
        <is>
          <t>Σ PV(FCF)</t>
        </is>
      </c>
      <c r="B7">
        <f>SUM(B5:F5)</f>
        <v/>
      </c>
    </row>
    <row r="8">
      <c r="A8" t="inlineStr">
        <is>
          <t>Terminal value — exit multiple</t>
        </is>
      </c>
      <c r="B8">
        <f>F3*Inputs!$B$6</f>
        <v/>
      </c>
    </row>
    <row r="9">
      <c r="A9" t="inlineStr">
        <is>
          <t>Terminal value — Gordon</t>
        </is>
      </c>
      <c r="B9">
        <f>F3*(1+Inputs!$B$7)/(Inputs!$B$5-Inputs!$B$7)</f>
        <v/>
      </c>
    </row>
    <row r="10">
      <c r="A10" t="inlineStr">
        <is>
          <t>PV(terminal) — exit</t>
        </is>
      </c>
      <c r="B10">
        <f>B8*F4</f>
        <v/>
      </c>
    </row>
    <row r="11">
      <c r="A11" t="inlineStr">
        <is>
          <t>PV(terminal) — Gordon</t>
        </is>
      </c>
      <c r="B11">
        <f>B9*F4</f>
        <v/>
      </c>
    </row>
    <row r="13">
      <c r="A13" s="3" t="inlineStr">
        <is>
          <t>Enterprise value (exit)</t>
        </is>
      </c>
      <c r="B13">
        <f>B7+B10</f>
        <v/>
      </c>
    </row>
    <row r="14">
      <c r="A14" t="inlineStr">
        <is>
          <t>Enterprise value (Gordon)</t>
        </is>
      </c>
      <c r="B14">
        <f>B7+B11</f>
        <v/>
      </c>
    </row>
    <row r="15">
      <c r="A15" t="inlineStr">
        <is>
          <t>+ Net cash</t>
        </is>
      </c>
      <c r="B15">
        <f>Inputs!$B$9</f>
        <v/>
      </c>
    </row>
    <row r="16">
      <c r="A16" t="inlineStr">
        <is>
          <t>Equity value (exit)</t>
        </is>
      </c>
      <c r="B16">
        <f>B13+B15</f>
        <v/>
      </c>
    </row>
    <row r="17">
      <c r="A17" t="inlineStr">
        <is>
          <t>÷ Diluted shares</t>
        </is>
      </c>
      <c r="B17">
        <f>Inputs!$B$10</f>
        <v/>
      </c>
    </row>
    <row r="18">
      <c r="A18" s="3" t="inlineStr">
        <is>
          <t>DCF per share — exit</t>
        </is>
      </c>
      <c r="B18">
        <f>B16/B17</f>
        <v/>
      </c>
    </row>
    <row r="19">
      <c r="A19" s="3" t="inlineStr">
        <is>
          <t>DCF per share — Gordon</t>
        </is>
      </c>
      <c r="B19">
        <f>(B14+B15)/B17</f>
        <v/>
      </c>
    </row>
    <row r="21">
      <c r="A21" t="inlineStr">
        <is>
          <t>Engine DCF/share (exit) — reconcile</t>
        </is>
      </c>
      <c r="B21" t="n">
        <v>717.36</v>
      </c>
    </row>
  </sheetData>
  <mergeCells count="1">
    <mergeCell ref="A1:F1"/>
  </mergeCells>
  <pageMargins left="0.75" right="0.75" top="1" bottom="1" header="0.5" footer="0.5"/>
</worksheet>
</file>

<file path=xl/worksheets/sheet6.xml><?xml version="1.0" encoding="utf-8"?>
<worksheet xmlns="http://schemas.openxmlformats.org/spreadsheetml/2006/main">
  <sheetPr>
    <outlinePr summaryBelow="1" summaryRight="1"/>
    <pageSetUpPr/>
  </sheetPr>
  <dimension ref="A1:F2"/>
  <sheetViews>
    <sheetView workbookViewId="0">
      <selection activeCell="A1" sqref="A1"/>
    </sheetView>
  </sheetViews>
  <sheetFormatPr baseColWidth="8" defaultRowHeight="15"/>
  <cols>
    <col width="34" customWidth="1" min="1" max="1"/>
    <col width="14" customWidth="1" min="2" max="2"/>
    <col width="14" customWidth="1" min="3" max="3"/>
    <col width="14" customWidth="1" min="4" max="4"/>
    <col width="14" customWidth="1" min="5" max="5"/>
  </cols>
  <sheetData>
    <row r="1">
      <c r="A1" s="1" t="inlineStr">
        <is>
          <t>Sum-of-the-parts</t>
        </is>
      </c>
    </row>
    <row r="2">
      <c r="A2" t="inlineStr">
        <is>
          <t>Not applicable — single-segment or adapter-priced.</t>
        </is>
      </c>
    </row>
  </sheetData>
  <mergeCells count="1">
    <mergeCell ref="A1:F1"/>
  </mergeCells>
  <pageMargins left="0.75" right="0.75" top="1" bottom="1" header="0.5" footer="0.5"/>
</worksheet>
</file>

<file path=xl/worksheets/sheet7.xml><?xml version="1.0" encoding="utf-8"?>
<worksheet xmlns="http://schemas.openxmlformats.org/spreadsheetml/2006/main">
  <sheetPr>
    <outlinePr summaryBelow="1" summaryRight="1"/>
    <pageSetUpPr/>
  </sheetPr>
  <dimension ref="A1:F7"/>
  <sheetViews>
    <sheetView workbookViewId="0">
      <selection activeCell="A1" sqref="A1"/>
    </sheetView>
  </sheetViews>
  <sheetFormatPr baseColWidth="8" defaultRowHeight="15"/>
  <cols>
    <col width="12" customWidth="1" min="1" max="1"/>
  </cols>
  <sheetData>
    <row r="1">
      <c r="A1" s="1" t="inlineStr">
        <is>
          <t>Peer valuation</t>
        </is>
      </c>
    </row>
    <row r="2">
      <c r="A2" s="5" t="inlineStr">
        <is>
          <t>Peer</t>
        </is>
      </c>
      <c r="B2" s="5" t="inlineStr">
        <is>
          <t>Fwd P/E ×</t>
        </is>
      </c>
      <c r="C2" s="5" t="inlineStr">
        <is>
          <t>Growth</t>
        </is>
      </c>
      <c r="D2" s="5" t="inlineStr">
        <is>
          <t>Op margin</t>
        </is>
      </c>
      <c r="E2" s="5" t="inlineStr">
        <is>
          <t>Quality</t>
        </is>
      </c>
      <c r="F2" s="5" t="inlineStr">
        <is>
          <t>Weight</t>
        </is>
      </c>
    </row>
    <row r="3">
      <c r="A3" t="inlineStr">
        <is>
          <t>PWR</t>
        </is>
      </c>
      <c r="B3" t="n">
        <v>51.81</v>
      </c>
      <c r="C3" t="n">
        <v>0.08</v>
      </c>
      <c r="D3" t="n">
        <v>0.042</v>
      </c>
      <c r="E3" t="inlineStr">
        <is>
          <t>broad</t>
        </is>
      </c>
      <c r="F3" t="n">
        <v>0.25</v>
      </c>
    </row>
    <row r="4">
      <c r="A4" t="inlineStr">
        <is>
          <t>FIX</t>
        </is>
      </c>
      <c r="B4" t="n">
        <v>45.87</v>
      </c>
      <c r="C4" t="n">
        <v>0.08</v>
      </c>
      <c r="D4" t="n">
        <v>0.079</v>
      </c>
      <c r="E4" t="inlineStr">
        <is>
          <t>broad</t>
        </is>
      </c>
      <c r="F4" t="n">
        <v>0.25</v>
      </c>
    </row>
    <row r="5">
      <c r="A5" t="inlineStr">
        <is>
          <t>J</t>
        </is>
      </c>
      <c r="B5" t="n">
        <v>14.81</v>
      </c>
      <c r="C5" t="n">
        <v>0.08</v>
      </c>
      <c r="D5" t="n">
        <v>-0.008999999999999999</v>
      </c>
      <c r="E5" t="inlineStr">
        <is>
          <t>segment</t>
        </is>
      </c>
      <c r="F5" t="n">
        <v>0.5</v>
      </c>
    </row>
    <row r="7">
      <c r="A7" s="3" t="inlineStr">
        <is>
          <t>Quality-weighted fwd P/E</t>
        </is>
      </c>
      <c r="B7" t="n">
        <v>31.8</v>
      </c>
    </row>
  </sheetData>
  <mergeCells count="1">
    <mergeCell ref="A1:F1"/>
  </mergeCells>
  <pageMargins left="0.75" right="0.75" top="1" bottom="1" header="0.5" footer="0.5"/>
</worksheet>
</file>

<file path=xl/worksheets/sheet8.xml><?xml version="1.0" encoding="utf-8"?>
<worksheet xmlns="http://schemas.openxmlformats.org/spreadsheetml/2006/main">
  <sheetPr>
    <outlinePr summaryBelow="1" summaryRight="1"/>
    <pageSetUpPr/>
  </sheetPr>
  <dimension ref="A1:F9"/>
  <sheetViews>
    <sheetView workbookViewId="0">
      <selection activeCell="A1" sqref="A1"/>
    </sheetView>
  </sheetViews>
  <sheetFormatPr baseColWidth="8" defaultRowHeight="15"/>
  <cols>
    <col width="34" customWidth="1" min="1" max="1"/>
  </cols>
  <sheetData>
    <row r="1">
      <c r="A1" s="1" t="inlineStr">
        <is>
          <t>Scenario analysis — target = EPS × multiple; PWEV = Σ p·target</t>
        </is>
      </c>
    </row>
    <row r="2">
      <c r="A2" s="5" t="inlineStr">
        <is>
          <t>Scenario</t>
        </is>
      </c>
      <c r="B2" s="5" t="inlineStr">
        <is>
          <t>Probability</t>
        </is>
      </c>
      <c r="C2" s="5" t="inlineStr">
        <is>
          <t>EPS</t>
        </is>
      </c>
      <c r="D2" s="5" t="inlineStr">
        <is>
          <t>Multiple ×</t>
        </is>
      </c>
      <c r="E2" s="5" t="inlineStr">
        <is>
          <t>Target</t>
        </is>
      </c>
      <c r="F2" s="5" t="inlineStr">
        <is>
          <t>Return vs spot</t>
        </is>
      </c>
    </row>
    <row r="3">
      <c r="A3" t="inlineStr">
        <is>
          <t>Structural — Backlog / Funding Reset</t>
        </is>
      </c>
      <c r="B3" t="n">
        <v>0.2</v>
      </c>
      <c r="C3" t="n">
        <v>19.277</v>
      </c>
      <c r="D3" t="n">
        <v>20</v>
      </c>
      <c r="E3">
        <f>C3*D3</f>
        <v/>
      </c>
      <c r="F3">
        <f>E3/768.38-1</f>
        <v/>
      </c>
    </row>
    <row r="4">
      <c r="A4" t="inlineStr">
        <is>
          <t>Construction Recession</t>
        </is>
      </c>
      <c r="B4" t="n">
        <v>0.17</v>
      </c>
      <c r="C4" t="n">
        <v>22.851</v>
      </c>
      <c r="D4" t="n">
        <v>26</v>
      </c>
      <c r="E4">
        <f>C4*D4</f>
        <v/>
      </c>
      <c r="F4">
        <f>E4/768.38-1</f>
        <v/>
      </c>
    </row>
    <row r="5">
      <c r="A5" t="inlineStr">
        <is>
          <t>Base — Backlog Conversion + Margin</t>
        </is>
      </c>
      <c r="B5" t="n">
        <v>0.35</v>
      </c>
      <c r="C5" t="n">
        <v>28.159</v>
      </c>
      <c r="D5" t="n">
        <v>29</v>
      </c>
      <c r="E5">
        <f>C5*D5</f>
        <v/>
      </c>
      <c r="F5">
        <f>E5/768.38-1</f>
        <v/>
      </c>
    </row>
    <row r="6">
      <c r="A6" t="inlineStr">
        <is>
          <t>Growth — Datacenter / Grid / Infra Buildout</t>
        </is>
      </c>
      <c r="B6" t="n">
        <v>0.2</v>
      </c>
      <c r="C6" t="n">
        <v>32.729</v>
      </c>
      <c r="D6" t="n">
        <v>32</v>
      </c>
      <c r="E6">
        <f>C6*D6</f>
        <v/>
      </c>
      <c r="F6">
        <f>E6/768.38-1</f>
        <v/>
      </c>
    </row>
    <row r="7">
      <c r="A7" t="inlineStr">
        <is>
          <t>Bull — Re-Rate</t>
        </is>
      </c>
      <c r="B7" t="n">
        <v>0.08</v>
      </c>
      <c r="C7" t="n">
        <v>35.342</v>
      </c>
      <c r="D7" t="n">
        <v>37.5</v>
      </c>
      <c r="E7">
        <f>C7*D7</f>
        <v/>
      </c>
      <c r="F7">
        <f>E7/768.38-1</f>
        <v/>
      </c>
    </row>
    <row r="8">
      <c r="A8" s="3" t="inlineStr">
        <is>
          <t>PWEV (Σ p·target)</t>
        </is>
      </c>
      <c r="E8">
        <f>SUMPRODUCT(B3:B7,E3:E7)</f>
        <v/>
      </c>
    </row>
    <row r="9">
      <c r="A9" t="inlineStr">
        <is>
          <t>Σ probability (must = 1)</t>
        </is>
      </c>
      <c r="B9">
        <f>SUM(B3:B7)</f>
        <v/>
      </c>
    </row>
  </sheetData>
  <mergeCells count="1">
    <mergeCell ref="A1:F1"/>
  </mergeCells>
  <pageMargins left="0.75" right="0.75" top="1" bottom="1" header="0.5" footer="0.5"/>
</worksheet>
</file>

<file path=xl/worksheets/sheet9.xml><?xml version="1.0" encoding="utf-8"?>
<worksheet xmlns="http://schemas.openxmlformats.org/spreadsheetml/2006/main">
  <sheetPr>
    <outlinePr summaryBelow="1" summaryRight="1"/>
    <pageSetUpPr/>
  </sheetPr>
  <dimension ref="A1:D14"/>
  <sheetViews>
    <sheetView workbookViewId="0">
      <selection activeCell="A1" sqref="A1"/>
    </sheetView>
  </sheetViews>
  <sheetFormatPr baseColWidth="8" defaultRowHeight="15"/>
  <cols>
    <col width="26" customWidth="1" min="1" max="1"/>
    <col width="16" customWidth="1" min="2" max="2"/>
  </cols>
  <sheetData>
    <row r="1">
      <c r="A1" s="1" t="inlineStr">
        <is>
          <t>Monte Carlo (engine simulation — results, not an Excel formula)</t>
        </is>
      </c>
    </row>
    <row r="2">
      <c r="A2" t="inlineStr">
        <is>
          <t>Simulations</t>
        </is>
      </c>
      <c r="B2" t="n">
        <v>10000</v>
      </c>
    </row>
    <row r="3">
      <c r="A3" t="inlineStr">
        <is>
          <t>Distribution</t>
        </is>
      </c>
      <c r="B3" t="inlineStr">
        <is>
          <t>Student-t df=5</t>
        </is>
      </c>
    </row>
    <row r="4">
      <c r="A4" t="inlineStr">
        <is>
          <t>Median</t>
        </is>
      </c>
      <c r="B4" t="n">
        <v>695.4018203700572</v>
      </c>
    </row>
    <row r="5">
      <c r="A5" t="inlineStr">
        <is>
          <t>P10</t>
        </is>
      </c>
      <c r="B5" t="n">
        <v>240.4493261874468</v>
      </c>
    </row>
    <row r="6">
      <c r="A6" t="inlineStr">
        <is>
          <t>P90</t>
        </is>
      </c>
      <c r="B6" t="n">
        <v>1432.496522181576</v>
      </c>
    </row>
    <row r="7">
      <c r="A7" t="inlineStr">
        <is>
          <t>P(&gt; current) %</t>
        </is>
      </c>
      <c r="B7" t="n">
        <v>43.78</v>
      </c>
    </row>
    <row r="8">
      <c r="A8" t="inlineStr">
        <is>
          <t>P(&gt; target) %</t>
        </is>
      </c>
      <c r="B8" t="n">
        <v>41.85</v>
      </c>
    </row>
    <row r="11">
      <c r="A11" s="3" t="inlineStr">
        <is>
          <t>Variance explained by</t>
        </is>
      </c>
    </row>
    <row r="12">
      <c r="A12" t="inlineStr">
        <is>
          <t>Revenue Growth</t>
        </is>
      </c>
      <c r="B12" t="n">
        <v>3.28194295221618</v>
      </c>
    </row>
    <row r="13">
      <c r="A13" t="inlineStr">
        <is>
          <t>Gross Margin</t>
        </is>
      </c>
      <c r="B13" t="n">
        <v>61.18579912456799</v>
      </c>
    </row>
    <row r="14">
      <c r="A14" t="inlineStr">
        <is>
          <t>P/E Multiple</t>
        </is>
      </c>
      <c r="B14" t="n">
        <v>35.53225792321583</v>
      </c>
    </row>
  </sheetData>
  <mergeCells count="1">
    <mergeCell ref="A1:D1"/>
  </mergeCells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 Compatible / Openpyxl 3.1.5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2026-07-08T09:39:16Z</dcterms:created>
  <dcterms:modified xsi:type="dcterms:W3CDTF">2026-07-08T09:39:16Z</dcterms:modified>
</cp:coreProperties>
</file>